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2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Video Archive/STTG Video Archive/Projects/2023/2023-03 - North Facing Solar/"/>
    </mc:Choice>
  </mc:AlternateContent>
  <xr:revisionPtr revIDLastSave="0" documentId="13_ncr:1_{6F5E7833-390E-D448-8F32-6F58AD95841B}" xr6:coauthVersionLast="47" xr6:coauthVersionMax="47" xr10:uidLastSave="{00000000-0000-0000-0000-000000000000}"/>
  <bookViews>
    <workbookView xWindow="0" yWindow="500" windowWidth="38400" windowHeight="19400" xr2:uid="{3FB3F6D7-3658-C342-8F8D-7C670CFA9972}"/>
  </bookViews>
  <sheets>
    <sheet name="Forecast" sheetId="2" r:id="rId1"/>
    <sheet name="Monthly" sheetId="1" r:id="rId2"/>
  </sheets>
  <definedNames>
    <definedName name="_xlnm._FilterDatabase" localSheetId="1" hidden="1">Monthly!$A$6:$F$17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0" i="2" l="1"/>
  <c r="E40" i="2" s="1"/>
  <c r="D40" i="2"/>
  <c r="F40" i="2" s="1"/>
  <c r="G40" i="2" s="1"/>
  <c r="H40" i="2" s="1"/>
  <c r="C34" i="2"/>
  <c r="E34" i="2" s="1"/>
  <c r="D34" i="2"/>
  <c r="F34" i="2" s="1"/>
  <c r="G34" i="2" s="1"/>
  <c r="H34" i="2" s="1"/>
  <c r="D16" i="2"/>
  <c r="D17" i="2" s="1"/>
  <c r="D18" i="2" s="1"/>
  <c r="D19" i="2" s="1"/>
  <c r="D20" i="2" s="1"/>
  <c r="D21" i="2" s="1"/>
  <c r="D22" i="2" s="1"/>
  <c r="D23" i="2" s="1"/>
  <c r="D24" i="2" s="1"/>
  <c r="D25" i="2" s="1"/>
  <c r="D26" i="2" s="1"/>
  <c r="D27" i="2" s="1"/>
  <c r="D28" i="2" s="1"/>
  <c r="C17" i="2"/>
  <c r="C18" i="2" s="1"/>
  <c r="C19" i="2" s="1"/>
  <c r="C20" i="2" s="1"/>
  <c r="C21" i="2" s="1"/>
  <c r="C22" i="2" s="1"/>
  <c r="C23" i="2" s="1"/>
  <c r="C24" i="2" s="1"/>
  <c r="C25" i="2" s="1"/>
  <c r="C26" i="2" s="1"/>
  <c r="C16" i="2"/>
  <c r="C4" i="2"/>
  <c r="C7" i="2" s="1"/>
  <c r="C8" i="2" s="1"/>
  <c r="D41" i="2" l="1"/>
  <c r="F41" i="2" s="1"/>
  <c r="C41" i="2"/>
  <c r="E41" i="2" s="1"/>
  <c r="D35" i="2"/>
  <c r="C35" i="2"/>
  <c r="F28" i="2"/>
  <c r="D29" i="2"/>
  <c r="F27" i="2"/>
  <c r="F18" i="2"/>
  <c r="C27" i="2"/>
  <c r="C28" i="2" s="1"/>
  <c r="E28" i="2" s="1"/>
  <c r="F16" i="2"/>
  <c r="F26" i="2"/>
  <c r="F25" i="2"/>
  <c r="F23" i="2"/>
  <c r="F21" i="2"/>
  <c r="F19" i="2"/>
  <c r="F17" i="2"/>
  <c r="F24" i="2"/>
  <c r="F22" i="2"/>
  <c r="F20" i="2"/>
  <c r="E24" i="2"/>
  <c r="G41" i="2" l="1"/>
  <c r="H41" i="2" s="1"/>
  <c r="E35" i="2"/>
  <c r="C36" i="2"/>
  <c r="F35" i="2"/>
  <c r="G35" i="2" s="1"/>
  <c r="H35" i="2" s="1"/>
  <c r="D36" i="2"/>
  <c r="C29" i="2"/>
  <c r="G28" i="2"/>
  <c r="E29" i="2"/>
  <c r="C30" i="2"/>
  <c r="F29" i="2"/>
  <c r="D30" i="2"/>
  <c r="E18" i="2"/>
  <c r="G18" i="2" s="1"/>
  <c r="E17" i="2"/>
  <c r="G17" i="2" s="1"/>
  <c r="E23" i="2"/>
  <c r="G23" i="2" s="1"/>
  <c r="E25" i="2"/>
  <c r="G25" i="2" s="1"/>
  <c r="G24" i="2"/>
  <c r="E20" i="2"/>
  <c r="G20" i="2" s="1"/>
  <c r="E26" i="2"/>
  <c r="G26" i="2" s="1"/>
  <c r="E19" i="2"/>
  <c r="G19" i="2" s="1"/>
  <c r="E22" i="2"/>
  <c r="G22" i="2" s="1"/>
  <c r="E27" i="2"/>
  <c r="G27" i="2" s="1"/>
  <c r="E21" i="2"/>
  <c r="G21" i="2" s="1"/>
  <c r="E16" i="2"/>
  <c r="G16" i="2" s="1"/>
  <c r="H16" i="2" s="1"/>
  <c r="C1" i="1"/>
  <c r="C3" i="1" s="1"/>
  <c r="C2" i="1"/>
  <c r="D7" i="1"/>
  <c r="F7" i="1" s="1"/>
  <c r="D8" i="1"/>
  <c r="F8" i="1" s="1"/>
  <c r="D9" i="1"/>
  <c r="F9" i="1" s="1"/>
  <c r="D10" i="1"/>
  <c r="F10" i="1" s="1"/>
  <c r="D11" i="1"/>
  <c r="F11" i="1" s="1"/>
  <c r="D12" i="1"/>
  <c r="F12" i="1" s="1"/>
  <c r="D13" i="1"/>
  <c r="F13" i="1" s="1"/>
  <c r="D14" i="1"/>
  <c r="F14" i="1" s="1"/>
  <c r="D15" i="1"/>
  <c r="F15" i="1" s="1"/>
  <c r="D16" i="1"/>
  <c r="F16" i="1" s="1"/>
  <c r="F36" i="2" l="1"/>
  <c r="D37" i="2"/>
  <c r="E36" i="2"/>
  <c r="C37" i="2"/>
  <c r="G29" i="2"/>
  <c r="F30" i="2"/>
  <c r="D31" i="2"/>
  <c r="E30" i="2"/>
  <c r="C31" i="2"/>
  <c r="H17" i="2"/>
  <c r="H18" i="2" s="1"/>
  <c r="H19" i="2" s="1"/>
  <c r="H20" i="2" s="1"/>
  <c r="H21" i="2" s="1"/>
  <c r="H22" i="2" s="1"/>
  <c r="H23" i="2" s="1"/>
  <c r="H24" i="2" s="1"/>
  <c r="H25" i="2" s="1"/>
  <c r="H26" i="2" s="1"/>
  <c r="H27" i="2" s="1"/>
  <c r="H28" i="2" s="1"/>
  <c r="D38" i="2" l="1"/>
  <c r="F37" i="2"/>
  <c r="C38" i="2"/>
  <c r="E37" i="2"/>
  <c r="G36" i="2"/>
  <c r="H36" i="2" s="1"/>
  <c r="H29" i="2"/>
  <c r="F31" i="2"/>
  <c r="D32" i="2"/>
  <c r="C32" i="2"/>
  <c r="E31" i="2"/>
  <c r="G30" i="2"/>
  <c r="E38" i="2" l="1"/>
  <c r="C39" i="2"/>
  <c r="E39" i="2" s="1"/>
  <c r="G37" i="2"/>
  <c r="H37" i="2"/>
  <c r="F38" i="2"/>
  <c r="G38" i="2" s="1"/>
  <c r="D39" i="2"/>
  <c r="F39" i="2" s="1"/>
  <c r="G39" i="2" s="1"/>
  <c r="H30" i="2"/>
  <c r="E32" i="2"/>
  <c r="C33" i="2"/>
  <c r="E33" i="2" s="1"/>
  <c r="F32" i="2"/>
  <c r="D33" i="2"/>
  <c r="F33" i="2" s="1"/>
  <c r="G31" i="2"/>
  <c r="H38" i="2" l="1"/>
  <c r="H39" i="2" s="1"/>
  <c r="H31" i="2"/>
  <c r="G33" i="2"/>
  <c r="G32" i="2"/>
  <c r="H32" i="2" l="1"/>
  <c r="H33" i="2"/>
</calcChain>
</file>

<file path=xl/sharedStrings.xml><?xml version="1.0" encoding="utf-8"?>
<sst xmlns="http://schemas.openxmlformats.org/spreadsheetml/2006/main" count="73" uniqueCount="42">
  <si>
    <t>Month</t>
  </si>
  <si>
    <t>Forecast (kWh)</t>
  </si>
  <si>
    <t>Generated (kWh)</t>
  </si>
  <si>
    <t>Difference %</t>
  </si>
  <si>
    <t>Adjusted (kWh)</t>
  </si>
  <si>
    <t>2023-01</t>
  </si>
  <si>
    <t>2022-12</t>
  </si>
  <si>
    <t>2022-11</t>
  </si>
  <si>
    <t>2022-10</t>
  </si>
  <si>
    <t>2022-09</t>
  </si>
  <si>
    <t>2022-08</t>
  </si>
  <si>
    <t>2022-07</t>
  </si>
  <si>
    <t>2022-06</t>
  </si>
  <si>
    <t>2022-05</t>
  </si>
  <si>
    <t>2022-04</t>
  </si>
  <si>
    <t>Total for North:</t>
  </si>
  <si>
    <t>Total for South:</t>
  </si>
  <si>
    <t>kWh</t>
  </si>
  <si>
    <t>Difference (%):</t>
  </si>
  <si>
    <t>Parameters:</t>
  </si>
  <si>
    <t>Initial System Cost</t>
  </si>
  <si>
    <t>Annual Export</t>
  </si>
  <si>
    <t>Inflation</t>
  </si>
  <si>
    <t>Rates</t>
  </si>
  <si>
    <t>Year</t>
  </si>
  <si>
    <t>Peak Rate</t>
  </si>
  <si>
    <t>Export Rate</t>
  </si>
  <si>
    <t>Remaining to break-even</t>
  </si>
  <si>
    <t>Notes</t>
  </si>
  <si>
    <t>Forecast</t>
  </si>
  <si>
    <t>Solar Generation</t>
  </si>
  <si>
    <t>Export Percentage</t>
  </si>
  <si>
    <t>Annual Consumed</t>
  </si>
  <si>
    <t>Solar Savings</t>
  </si>
  <si>
    <t>Peak Use</t>
  </si>
  <si>
    <t>Export</t>
  </si>
  <si>
    <t>Annual Saving</t>
  </si>
  <si>
    <t>Battery Offset</t>
  </si>
  <si>
    <t>Front Panels (South)</t>
  </si>
  <si>
    <t>Rear Panels (North)</t>
  </si>
  <si>
    <t>Current Peak Rate (£)</t>
  </si>
  <si>
    <t>Current Export Rate (£)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</si>
</sst>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£&quot;* #,##0.00_);_(&quot;£&quot;* \(#,##0.00\);_(&quot;£&quot;* &quot;-&quot;??_);_(@_)"/>
    <numFmt numFmtId="164" formatCode="0.0000"/>
    <numFmt numFmtId="165" formatCode="0.000"/>
    <numFmt numFmtId="166" formatCode="_-[$£-809]* #,##0.00_-;\-[$£-809]* #,##0.00_-;_-[$£-809]* &quot;-&quot;??_-;_-@_-"/>
  </numFmts>
  <fonts count="7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rgb="FFFF0000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2"/>
      <color theme="0" tint="-0.49998474074526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E8B4FF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9" fontId="2" fillId="0" borderId="0" xfId="1" applyFont="1"/>
    <xf numFmtId="9" fontId="0" fillId="0" borderId="0" xfId="1" applyFont="1"/>
    <xf numFmtId="2" fontId="2" fillId="0" borderId="0" xfId="0" applyNumberFormat="1" applyFont="1"/>
    <xf numFmtId="2" fontId="0" fillId="0" borderId="0" xfId="0" applyNumberFormat="1"/>
    <xf numFmtId="44" fontId="0" fillId="0" borderId="0" xfId="2" applyFont="1"/>
    <xf numFmtId="0" fontId="5" fillId="0" borderId="1" xfId="0" applyFont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44" fontId="4" fillId="0" borderId="0" xfId="2" applyFont="1" applyBorder="1"/>
    <xf numFmtId="0" fontId="0" fillId="0" borderId="5" xfId="0" applyBorder="1"/>
    <xf numFmtId="0" fontId="0" fillId="0" borderId="4" xfId="0" applyBorder="1" applyAlignment="1">
      <alignment wrapText="1"/>
    </xf>
    <xf numFmtId="9" fontId="4" fillId="0" borderId="0" xfId="1" applyFont="1" applyBorder="1"/>
    <xf numFmtId="0" fontId="0" fillId="0" borderId="6" xfId="0" applyBorder="1" applyAlignment="1">
      <alignment wrapText="1"/>
    </xf>
    <xf numFmtId="9" fontId="4" fillId="0" borderId="7" xfId="1" applyFont="1" applyBorder="1"/>
    <xf numFmtId="0" fontId="0" fillId="0" borderId="8" xfId="0" applyBorder="1"/>
    <xf numFmtId="0" fontId="0" fillId="2" borderId="0" xfId="0" applyFill="1"/>
    <xf numFmtId="44" fontId="0" fillId="5" borderId="0" xfId="2" applyFont="1" applyFill="1"/>
    <xf numFmtId="44" fontId="0" fillId="6" borderId="0" xfId="2" applyFont="1" applyFill="1"/>
    <xf numFmtId="0" fontId="2" fillId="2" borderId="0" xfId="0" applyFont="1" applyFill="1" applyAlignment="1">
      <alignment horizontal="center"/>
    </xf>
    <xf numFmtId="0" fontId="2" fillId="3" borderId="0" xfId="0" applyFont="1" applyFill="1"/>
    <xf numFmtId="0" fontId="2" fillId="4" borderId="0" xfId="0" applyFont="1" applyFill="1"/>
    <xf numFmtId="44" fontId="2" fillId="6" borderId="0" xfId="2" applyFont="1" applyFill="1"/>
    <xf numFmtId="0" fontId="2" fillId="2" borderId="0" xfId="0" applyFont="1" applyFill="1"/>
    <xf numFmtId="164" fontId="0" fillId="3" borderId="0" xfId="0" applyNumberFormat="1" applyFill="1"/>
    <xf numFmtId="165" fontId="0" fillId="3" borderId="0" xfId="0" applyNumberFormat="1" applyFill="1"/>
    <xf numFmtId="2" fontId="4" fillId="0" borderId="0" xfId="0" applyNumberFormat="1" applyFont="1"/>
    <xf numFmtId="0" fontId="2" fillId="5" borderId="0" xfId="0" applyFont="1" applyFill="1"/>
    <xf numFmtId="166" fontId="0" fillId="4" borderId="0" xfId="2" applyNumberFormat="1" applyFont="1" applyFill="1"/>
    <xf numFmtId="0" fontId="6" fillId="0" borderId="4" xfId="0" applyFont="1" applyBorder="1"/>
    <xf numFmtId="2" fontId="6" fillId="0" borderId="0" xfId="0" applyNumberFormat="1" applyFont="1"/>
    <xf numFmtId="0" fontId="6" fillId="0" borderId="5" xfId="0" applyFont="1" applyBorder="1"/>
    <xf numFmtId="0" fontId="6" fillId="0" borderId="4" xfId="0" applyFont="1" applyBorder="1" applyAlignment="1">
      <alignment wrapText="1"/>
    </xf>
    <xf numFmtId="1" fontId="6" fillId="0" borderId="0" xfId="1" applyNumberFormat="1" applyFont="1" applyBorder="1"/>
    <xf numFmtId="0" fontId="2" fillId="3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164" fontId="4" fillId="0" borderId="0" xfId="2" applyNumberFormat="1" applyFont="1" applyBorder="1"/>
    <xf numFmtId="164" fontId="4" fillId="0" borderId="0" xfId="1" applyNumberFormat="1" applyFont="1" applyBorder="1"/>
  </cellXfs>
  <cellStyles count="3">
    <cellStyle name="Currency" xfId="2" builtinId="4"/>
    <cellStyle name="Normal" xfId="0" builtinId="0"/>
    <cellStyle name="Per 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2800"/>
              <a:t>Break-even</a:t>
            </a:r>
            <a:r>
              <a:rPr lang="en-GB" sz="2800" baseline="0"/>
              <a:t> Forecast</a:t>
            </a:r>
            <a:endParaRPr lang="en-GB" sz="28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8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Forecast!$G$15</c:f>
              <c:strCache>
                <c:ptCount val="1"/>
                <c:pt idx="0">
                  <c:v>Annual Saving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Forecast!$B$16:$B$41</c:f>
              <c:numCache>
                <c:formatCode>General</c:formatCode>
                <c:ptCount val="26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</c:numCache>
            </c:numRef>
          </c:cat>
          <c:val>
            <c:numRef>
              <c:f>Forecast!$G$16:$G$41</c:f>
              <c:numCache>
                <c:formatCode>_("£"* #,##0.00_);_("£"* \(#,##0.00\);_("£"* "-"??_);_(@_)</c:formatCode>
                <c:ptCount val="26"/>
                <c:pt idx="0">
                  <c:v>220.99864556638033</c:v>
                </c:pt>
                <c:pt idx="1">
                  <c:v>232.04857784469937</c:v>
                </c:pt>
                <c:pt idx="2">
                  <c:v>243.65100673693436</c:v>
                </c:pt>
                <c:pt idx="3">
                  <c:v>255.83355707378109</c:v>
                </c:pt>
                <c:pt idx="4">
                  <c:v>268.62523492747016</c:v>
                </c:pt>
                <c:pt idx="5">
                  <c:v>282.05649667384364</c:v>
                </c:pt>
                <c:pt idx="6">
                  <c:v>296.15932150753582</c:v>
                </c:pt>
                <c:pt idx="7">
                  <c:v>310.96728758291266</c:v>
                </c:pt>
                <c:pt idx="8">
                  <c:v>326.51565196205831</c:v>
                </c:pt>
                <c:pt idx="9">
                  <c:v>342.84143456016125</c:v>
                </c:pt>
                <c:pt idx="10">
                  <c:v>359.98350628816934</c:v>
                </c:pt>
                <c:pt idx="11">
                  <c:v>377.98268160257783</c:v>
                </c:pt>
                <c:pt idx="12">
                  <c:v>396.88181568270676</c:v>
                </c:pt>
                <c:pt idx="13">
                  <c:v>416.7259064668421</c:v>
                </c:pt>
                <c:pt idx="14">
                  <c:v>437.56220179018419</c:v>
                </c:pt>
                <c:pt idx="15">
                  <c:v>459.44031187969347</c:v>
                </c:pt>
                <c:pt idx="16">
                  <c:v>482.41232747367815</c:v>
                </c:pt>
                <c:pt idx="17">
                  <c:v>506.53294384736205</c:v>
                </c:pt>
                <c:pt idx="18">
                  <c:v>531.85959103973028</c:v>
                </c:pt>
                <c:pt idx="19">
                  <c:v>558.45257059171672</c:v>
                </c:pt>
                <c:pt idx="20">
                  <c:v>586.37519912130256</c:v>
                </c:pt>
                <c:pt idx="21">
                  <c:v>615.69395907736771</c:v>
                </c:pt>
                <c:pt idx="22">
                  <c:v>646.47865703123614</c:v>
                </c:pt>
                <c:pt idx="23">
                  <c:v>678.80258988279797</c:v>
                </c:pt>
                <c:pt idx="24">
                  <c:v>712.74271937693788</c:v>
                </c:pt>
                <c:pt idx="25">
                  <c:v>748.37985534578479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D6-FF49-8BAA-F78D1CF93915}"/>
            </c:ext>
          </c:extLst>
        </c:ser>
        <c:ser>
          <c:idx val="1"/>
          <c:order val="1"/>
          <c:tx>
            <c:strRef>
              <c:f>Forecast!$H$15</c:f>
              <c:strCache>
                <c:ptCount val="1"/>
                <c:pt idx="0">
                  <c:v> Remaining to break-even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Forecast!$B$16:$B$41</c:f>
              <c:numCache>
                <c:formatCode>General</c:formatCode>
                <c:ptCount val="26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</c:numCache>
            </c:numRef>
          </c:cat>
          <c:val>
            <c:numRef>
              <c:f>Forecast!$H$16:$H$41</c:f>
              <c:numCache>
                <c:formatCode>_("£"* #,##0.00_);_("£"* \(#,##0.00\);_("£"* "-"??_);_(@_)</c:formatCode>
                <c:ptCount val="26"/>
                <c:pt idx="0">
                  <c:v>5779.0013544336198</c:v>
                </c:pt>
                <c:pt idx="1">
                  <c:v>5546.9527765889206</c:v>
                </c:pt>
                <c:pt idx="2">
                  <c:v>5303.3017698519861</c:v>
                </c:pt>
                <c:pt idx="3">
                  <c:v>5047.4682127782053</c:v>
                </c:pt>
                <c:pt idx="4">
                  <c:v>4778.8429778507352</c:v>
                </c:pt>
                <c:pt idx="5">
                  <c:v>4496.7864811768914</c:v>
                </c:pt>
                <c:pt idx="6">
                  <c:v>4200.6271596693559</c:v>
                </c:pt>
                <c:pt idx="7">
                  <c:v>3889.6598720864431</c:v>
                </c:pt>
                <c:pt idx="8">
                  <c:v>3563.1442201243849</c:v>
                </c:pt>
                <c:pt idx="9">
                  <c:v>3220.3027855642235</c:v>
                </c:pt>
                <c:pt idx="10">
                  <c:v>2860.3192792760542</c:v>
                </c:pt>
                <c:pt idx="11">
                  <c:v>2482.3365976734763</c:v>
                </c:pt>
                <c:pt idx="12">
                  <c:v>2085.4547819907693</c:v>
                </c:pt>
                <c:pt idx="13">
                  <c:v>1668.7288755239272</c:v>
                </c:pt>
                <c:pt idx="14">
                  <c:v>1231.166673733743</c:v>
                </c:pt>
                <c:pt idx="15">
                  <c:v>771.72636185404951</c:v>
                </c:pt>
                <c:pt idx="16">
                  <c:v>289.31403438037137</c:v>
                </c:pt>
                <c:pt idx="17">
                  <c:v>-217.21890946699068</c:v>
                </c:pt>
                <c:pt idx="18">
                  <c:v>-749.07850050672096</c:v>
                </c:pt>
                <c:pt idx="19">
                  <c:v>-1307.5310710984377</c:v>
                </c:pt>
                <c:pt idx="20">
                  <c:v>-1893.9062702197402</c:v>
                </c:pt>
                <c:pt idx="21">
                  <c:v>-2509.6002292971079</c:v>
                </c:pt>
                <c:pt idx="22">
                  <c:v>-3156.0788863283442</c:v>
                </c:pt>
                <c:pt idx="23">
                  <c:v>-3834.8814762111424</c:v>
                </c:pt>
                <c:pt idx="24">
                  <c:v>-4547.6241955880805</c:v>
                </c:pt>
                <c:pt idx="25">
                  <c:v>-5296.0040509338651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8D6-FF49-8BAA-F78D1CF939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84308575"/>
        <c:axId val="184304207"/>
      </c:barChart>
      <c:catAx>
        <c:axId val="1843085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4304207"/>
        <c:crosses val="autoZero"/>
        <c:auto val="1"/>
        <c:lblAlgn val="ctr"/>
        <c:lblOffset val="100"/>
        <c:noMultiLvlLbl val="0"/>
      </c:catAx>
      <c:valAx>
        <c:axId val="184304207"/>
        <c:scaling>
          <c:orientation val="minMax"/>
          <c:max val="10000"/>
          <c:min val="-4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£&quot;* #,##0.00_);_(&quot;£&quot;* \(#,##0.00\);_(&quot;£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430857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226483</xdr:colOff>
      <xdr:row>42</xdr:row>
      <xdr:rowOff>28222</xdr:rowOff>
    </xdr:from>
    <xdr:to>
      <xdr:col>19</xdr:col>
      <xdr:colOff>620889</xdr:colOff>
      <xdr:row>81</xdr:row>
      <xdr:rowOff>14109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C0F1C37-5058-8248-B590-D5620A1E826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061F07-DD0D-414B-8288-3A3E9038C9EA}">
  <dimension ref="B1:L41"/>
  <sheetViews>
    <sheetView tabSelected="1" zoomScale="90" zoomScaleNormal="90" workbookViewId="0">
      <selection activeCell="B1" sqref="B1"/>
    </sheetView>
  </sheetViews>
  <sheetFormatPr baseColWidth="10" defaultRowHeight="16" x14ac:dyDescent="0.2"/>
  <cols>
    <col min="1" max="1" width="3.1640625" customWidth="1"/>
    <col min="2" max="2" width="21.1640625" customWidth="1"/>
    <col min="3" max="3" width="12.1640625" bestFit="1" customWidth="1"/>
    <col min="4" max="4" width="12.83203125" customWidth="1"/>
    <col min="5" max="5" width="14.5" bestFit="1" customWidth="1"/>
    <col min="6" max="6" width="11.33203125" bestFit="1" customWidth="1"/>
    <col min="7" max="7" width="13" customWidth="1"/>
    <col min="8" max="8" width="23.6640625" style="6" bestFit="1" customWidth="1"/>
    <col min="10" max="10" width="3.6640625" customWidth="1"/>
    <col min="11" max="11" width="3.1640625" customWidth="1"/>
  </cols>
  <sheetData>
    <row r="1" spans="2:9" ht="17" thickBot="1" x14ac:dyDescent="0.25"/>
    <row r="2" spans="2:9" x14ac:dyDescent="0.2">
      <c r="B2" s="7" t="s">
        <v>19</v>
      </c>
      <c r="C2" s="8"/>
      <c r="D2" s="9"/>
    </row>
    <row r="3" spans="2:9" x14ac:dyDescent="0.2">
      <c r="B3" s="10" t="s">
        <v>20</v>
      </c>
      <c r="C3" s="11">
        <v>6000</v>
      </c>
      <c r="D3" s="12"/>
    </row>
    <row r="4" spans="2:9" x14ac:dyDescent="0.2">
      <c r="B4" s="10" t="s">
        <v>30</v>
      </c>
      <c r="C4" s="28">
        <f>Monthly!C1</f>
        <v>2049.0565137678177</v>
      </c>
      <c r="D4" s="12" t="s">
        <v>17</v>
      </c>
    </row>
    <row r="5" spans="2:9" x14ac:dyDescent="0.2">
      <c r="B5" s="10" t="s">
        <v>37</v>
      </c>
      <c r="C5" s="28">
        <v>1095</v>
      </c>
      <c r="D5" s="12" t="s">
        <v>17</v>
      </c>
    </row>
    <row r="6" spans="2:9" ht="17" x14ac:dyDescent="0.2">
      <c r="B6" s="13" t="s">
        <v>31</v>
      </c>
      <c r="C6" s="14">
        <v>0.28999999999999998</v>
      </c>
      <c r="D6" s="12"/>
    </row>
    <row r="7" spans="2:9" x14ac:dyDescent="0.2">
      <c r="B7" s="31" t="s">
        <v>21</v>
      </c>
      <c r="C7" s="32">
        <f>(C4*C6)+C5</f>
        <v>1689.2263889926671</v>
      </c>
      <c r="D7" s="33" t="s">
        <v>17</v>
      </c>
    </row>
    <row r="8" spans="2:9" ht="17" x14ac:dyDescent="0.2">
      <c r="B8" s="34" t="s">
        <v>32</v>
      </c>
      <c r="C8" s="35">
        <f>C4-C7</f>
        <v>359.83012477515058</v>
      </c>
      <c r="D8" s="33" t="s">
        <v>17</v>
      </c>
    </row>
    <row r="9" spans="2:9" ht="17" x14ac:dyDescent="0.2">
      <c r="B9" s="13" t="s">
        <v>40</v>
      </c>
      <c r="C9" s="39">
        <v>0.42170000000000002</v>
      </c>
      <c r="D9" s="33"/>
    </row>
    <row r="10" spans="2:9" ht="17" x14ac:dyDescent="0.2">
      <c r="B10" s="13" t="s">
        <v>41</v>
      </c>
      <c r="C10" s="40">
        <v>4.1000000000000002E-2</v>
      </c>
      <c r="D10" s="33"/>
    </row>
    <row r="11" spans="2:9" ht="18" thickBot="1" x14ac:dyDescent="0.25">
      <c r="B11" s="15" t="s">
        <v>22</v>
      </c>
      <c r="C11" s="16">
        <v>0.05</v>
      </c>
      <c r="D11" s="17"/>
    </row>
    <row r="14" spans="2:9" x14ac:dyDescent="0.2">
      <c r="B14" s="18"/>
      <c r="C14" s="36" t="s">
        <v>23</v>
      </c>
      <c r="D14" s="36"/>
      <c r="E14" s="37" t="s">
        <v>33</v>
      </c>
      <c r="F14" s="37"/>
      <c r="G14" s="29"/>
      <c r="H14" s="20"/>
      <c r="I14" s="18"/>
    </row>
    <row r="15" spans="2:9" x14ac:dyDescent="0.2">
      <c r="B15" s="21" t="s">
        <v>24</v>
      </c>
      <c r="C15" s="22" t="s">
        <v>25</v>
      </c>
      <c r="D15" s="22" t="s">
        <v>26</v>
      </c>
      <c r="E15" s="23" t="s">
        <v>34</v>
      </c>
      <c r="F15" s="23" t="s">
        <v>35</v>
      </c>
      <c r="G15" s="29" t="s">
        <v>36</v>
      </c>
      <c r="H15" s="24" t="s">
        <v>27</v>
      </c>
      <c r="I15" s="25" t="s">
        <v>28</v>
      </c>
    </row>
    <row r="16" spans="2:9" x14ac:dyDescent="0.2">
      <c r="B16" s="18">
        <v>2023</v>
      </c>
      <c r="C16" s="26">
        <f>$C$9</f>
        <v>0.42170000000000002</v>
      </c>
      <c r="D16" s="26">
        <f>C10</f>
        <v>4.1000000000000002E-2</v>
      </c>
      <c r="E16" s="30">
        <f>C16*$C$8</f>
        <v>151.740363617681</v>
      </c>
      <c r="F16" s="30">
        <f>$C$7*D16</f>
        <v>69.258281948699349</v>
      </c>
      <c r="G16" s="19">
        <f>F16+E16</f>
        <v>220.99864556638033</v>
      </c>
      <c r="H16" s="20">
        <f>C3-G16</f>
        <v>5779.0013544336198</v>
      </c>
      <c r="I16" s="18" t="s">
        <v>29</v>
      </c>
    </row>
    <row r="17" spans="2:12" x14ac:dyDescent="0.2">
      <c r="B17" s="18">
        <v>2024</v>
      </c>
      <c r="C17" s="26">
        <f>C16*(1+$C$11)</f>
        <v>0.44278500000000004</v>
      </c>
      <c r="D17" s="27">
        <f t="shared" ref="D17:D27" si="0">D16*(1+$C$11)</f>
        <v>4.3050000000000005E-2</v>
      </c>
      <c r="E17" s="30">
        <f t="shared" ref="E17:E25" si="1">C17*$C$8</f>
        <v>159.32738179856506</v>
      </c>
      <c r="F17" s="30">
        <f t="shared" ref="F17:F25" si="2">$C$7*D17</f>
        <v>72.721196046134324</v>
      </c>
      <c r="G17" s="19">
        <f t="shared" ref="G17:G25" si="3">F17+E17</f>
        <v>232.04857784469937</v>
      </c>
      <c r="H17" s="20">
        <f>H16-G17</f>
        <v>5546.9527765889206</v>
      </c>
      <c r="I17" s="18" t="s">
        <v>29</v>
      </c>
    </row>
    <row r="18" spans="2:12" x14ac:dyDescent="0.2">
      <c r="B18" s="18">
        <v>2025</v>
      </c>
      <c r="C18" s="26">
        <f t="shared" ref="C18:C27" si="4">C17*(1+$C$11)</f>
        <v>0.46492425000000004</v>
      </c>
      <c r="D18" s="27">
        <f t="shared" si="0"/>
        <v>4.5202500000000007E-2</v>
      </c>
      <c r="E18" s="30">
        <f t="shared" si="1"/>
        <v>167.29375088849332</v>
      </c>
      <c r="F18" s="30">
        <f t="shared" si="2"/>
        <v>76.357255848441042</v>
      </c>
      <c r="G18" s="19">
        <f t="shared" si="3"/>
        <v>243.65100673693436</v>
      </c>
      <c r="H18" s="20">
        <f t="shared" ref="H18:H25" si="5">H17-G18</f>
        <v>5303.3017698519861</v>
      </c>
      <c r="I18" s="18" t="s">
        <v>29</v>
      </c>
    </row>
    <row r="19" spans="2:12" x14ac:dyDescent="0.2">
      <c r="B19" s="18">
        <v>2026</v>
      </c>
      <c r="C19" s="26">
        <f t="shared" si="4"/>
        <v>0.48817046250000007</v>
      </c>
      <c r="D19" s="27">
        <f t="shared" si="0"/>
        <v>4.7462625000000008E-2</v>
      </c>
      <c r="E19" s="30">
        <f t="shared" si="1"/>
        <v>175.65843843291799</v>
      </c>
      <c r="F19" s="30">
        <f t="shared" si="2"/>
        <v>80.175118640863104</v>
      </c>
      <c r="G19" s="19">
        <f t="shared" si="3"/>
        <v>255.83355707378109</v>
      </c>
      <c r="H19" s="20">
        <f t="shared" si="5"/>
        <v>5047.4682127782053</v>
      </c>
      <c r="I19" s="18" t="s">
        <v>29</v>
      </c>
      <c r="L19" s="1"/>
    </row>
    <row r="20" spans="2:12" x14ac:dyDescent="0.2">
      <c r="B20" s="18">
        <v>2027</v>
      </c>
      <c r="C20" s="26">
        <f t="shared" si="4"/>
        <v>0.51257898562500004</v>
      </c>
      <c r="D20" s="27">
        <f t="shared" si="0"/>
        <v>4.9835756250000009E-2</v>
      </c>
      <c r="E20" s="30">
        <f t="shared" si="1"/>
        <v>184.44136035456387</v>
      </c>
      <c r="F20" s="30">
        <f t="shared" si="2"/>
        <v>84.183874572906262</v>
      </c>
      <c r="G20" s="19">
        <f t="shared" si="3"/>
        <v>268.62523492747016</v>
      </c>
      <c r="H20" s="20">
        <f t="shared" si="5"/>
        <v>4778.8429778507352</v>
      </c>
      <c r="I20" s="18" t="s">
        <v>29</v>
      </c>
    </row>
    <row r="21" spans="2:12" x14ac:dyDescent="0.2">
      <c r="B21" s="18">
        <v>2028</v>
      </c>
      <c r="C21" s="26">
        <f t="shared" si="4"/>
        <v>0.53820793490625007</v>
      </c>
      <c r="D21" s="27">
        <f t="shared" si="0"/>
        <v>5.2327544062500009E-2</v>
      </c>
      <c r="E21" s="30">
        <f t="shared" si="1"/>
        <v>193.66342837229209</v>
      </c>
      <c r="F21" s="30">
        <f t="shared" si="2"/>
        <v>88.393068301551565</v>
      </c>
      <c r="G21" s="19">
        <f t="shared" si="3"/>
        <v>282.05649667384364</v>
      </c>
      <c r="H21" s="20">
        <f t="shared" si="5"/>
        <v>4496.7864811768914</v>
      </c>
      <c r="I21" s="18" t="s">
        <v>29</v>
      </c>
    </row>
    <row r="22" spans="2:12" x14ac:dyDescent="0.2">
      <c r="B22" s="18">
        <v>2029</v>
      </c>
      <c r="C22" s="26">
        <f t="shared" si="4"/>
        <v>0.56511833165156256</v>
      </c>
      <c r="D22" s="27">
        <f t="shared" si="0"/>
        <v>5.4943921265625015E-2</v>
      </c>
      <c r="E22" s="30">
        <f t="shared" si="1"/>
        <v>203.34659979090668</v>
      </c>
      <c r="F22" s="30">
        <f t="shared" si="2"/>
        <v>92.812721716629156</v>
      </c>
      <c r="G22" s="19">
        <f t="shared" si="3"/>
        <v>296.15932150753582</v>
      </c>
      <c r="H22" s="20">
        <f t="shared" si="5"/>
        <v>4200.6271596693559</v>
      </c>
      <c r="I22" s="18" t="s">
        <v>29</v>
      </c>
    </row>
    <row r="23" spans="2:12" x14ac:dyDescent="0.2">
      <c r="B23" s="18">
        <v>2030</v>
      </c>
      <c r="C23" s="26">
        <f t="shared" si="4"/>
        <v>0.59337424823414076</v>
      </c>
      <c r="D23" s="27">
        <f t="shared" si="0"/>
        <v>5.769111732890627E-2</v>
      </c>
      <c r="E23" s="30">
        <f t="shared" si="1"/>
        <v>213.51392978045203</v>
      </c>
      <c r="F23" s="30">
        <f t="shared" si="2"/>
        <v>97.453357802460616</v>
      </c>
      <c r="G23" s="19">
        <f t="shared" si="3"/>
        <v>310.96728758291266</v>
      </c>
      <c r="H23" s="20">
        <f t="shared" si="5"/>
        <v>3889.6598720864431</v>
      </c>
      <c r="I23" s="18" t="s">
        <v>29</v>
      </c>
    </row>
    <row r="24" spans="2:12" x14ac:dyDescent="0.2">
      <c r="B24" s="18">
        <v>2031</v>
      </c>
      <c r="C24" s="26">
        <f t="shared" si="4"/>
        <v>0.62304296064584785</v>
      </c>
      <c r="D24" s="27">
        <f t="shared" si="0"/>
        <v>6.0575673195351586E-2</v>
      </c>
      <c r="E24" s="30">
        <f t="shared" si="1"/>
        <v>224.18962626947467</v>
      </c>
      <c r="F24" s="30">
        <f t="shared" si="2"/>
        <v>102.32602569258366</v>
      </c>
      <c r="G24" s="19">
        <f t="shared" si="3"/>
        <v>326.51565196205831</v>
      </c>
      <c r="H24" s="20">
        <f t="shared" si="5"/>
        <v>3563.1442201243849</v>
      </c>
      <c r="I24" s="18" t="s">
        <v>29</v>
      </c>
    </row>
    <row r="25" spans="2:12" x14ac:dyDescent="0.2">
      <c r="B25" s="18">
        <v>2032</v>
      </c>
      <c r="C25" s="26">
        <f t="shared" si="4"/>
        <v>0.65419510867814024</v>
      </c>
      <c r="D25" s="27">
        <f t="shared" si="0"/>
        <v>6.3604456855119174E-2</v>
      </c>
      <c r="E25" s="30">
        <f t="shared" si="1"/>
        <v>235.3991075829484</v>
      </c>
      <c r="F25" s="30">
        <f t="shared" si="2"/>
        <v>107.44232697721286</v>
      </c>
      <c r="G25" s="19">
        <f t="shared" si="3"/>
        <v>342.84143456016125</v>
      </c>
      <c r="H25" s="20">
        <f t="shared" si="5"/>
        <v>3220.3027855642235</v>
      </c>
      <c r="I25" s="18" t="s">
        <v>29</v>
      </c>
    </row>
    <row r="26" spans="2:12" x14ac:dyDescent="0.2">
      <c r="B26" s="18">
        <v>2033</v>
      </c>
      <c r="C26" s="26">
        <f t="shared" si="4"/>
        <v>0.68690486411204732</v>
      </c>
      <c r="D26" s="27">
        <f t="shared" si="0"/>
        <v>6.6784679697875132E-2</v>
      </c>
      <c r="E26" s="30">
        <f>C26*$C$8</f>
        <v>247.16906296209584</v>
      </c>
      <c r="F26" s="30">
        <f>$C$7*D26</f>
        <v>112.8144433260735</v>
      </c>
      <c r="G26" s="19">
        <f t="shared" ref="G26:G27" si="6">F26+E26</f>
        <v>359.98350628816934</v>
      </c>
      <c r="H26" s="20">
        <f t="shared" ref="H26:H27" si="7">H25-G26</f>
        <v>2860.3192792760542</v>
      </c>
      <c r="I26" s="18" t="s">
        <v>29</v>
      </c>
    </row>
    <row r="27" spans="2:12" x14ac:dyDescent="0.2">
      <c r="B27" s="18">
        <v>2034</v>
      </c>
      <c r="C27" s="26">
        <f t="shared" si="4"/>
        <v>0.72125010731764971</v>
      </c>
      <c r="D27" s="27">
        <f t="shared" si="0"/>
        <v>7.0123913682768893E-2</v>
      </c>
      <c r="E27" s="30">
        <f>C27*$C$8</f>
        <v>259.52751611020062</v>
      </c>
      <c r="F27" s="30">
        <f>$C$7*D27</f>
        <v>118.45516549237718</v>
      </c>
      <c r="G27" s="19">
        <f t="shared" si="6"/>
        <v>377.98268160257783</v>
      </c>
      <c r="H27" s="20">
        <f t="shared" si="7"/>
        <v>2482.3365976734763</v>
      </c>
      <c r="I27" s="18" t="s">
        <v>29</v>
      </c>
    </row>
    <row r="28" spans="2:12" x14ac:dyDescent="0.2">
      <c r="B28" s="18">
        <v>2035</v>
      </c>
      <c r="C28" s="26">
        <f t="shared" ref="C28:C41" si="8">C27*(1+$C$11)</f>
        <v>0.75731261268353223</v>
      </c>
      <c r="D28" s="27">
        <f t="shared" ref="D28:D41" si="9">D27*(1+$C$11)</f>
        <v>7.3630109366907337E-2</v>
      </c>
      <c r="E28" s="30">
        <f t="shared" ref="E28:E33" si="10">C28*$C$8</f>
        <v>272.50389191571071</v>
      </c>
      <c r="F28" s="30">
        <f t="shared" ref="F28:F33" si="11">$C$7*D28</f>
        <v>124.37792376699603</v>
      </c>
      <c r="G28" s="19">
        <f t="shared" ref="G28:G33" si="12">F28+E28</f>
        <v>396.88181568270676</v>
      </c>
      <c r="H28" s="20">
        <f t="shared" ref="H28:H33" si="13">H27-G28</f>
        <v>2085.4547819907693</v>
      </c>
      <c r="I28" s="18" t="s">
        <v>29</v>
      </c>
    </row>
    <row r="29" spans="2:12" x14ac:dyDescent="0.2">
      <c r="B29" s="18">
        <v>2036</v>
      </c>
      <c r="C29" s="26">
        <f t="shared" si="8"/>
        <v>0.79517824331770892</v>
      </c>
      <c r="D29" s="27">
        <f t="shared" si="9"/>
        <v>7.7311614835252701E-2</v>
      </c>
      <c r="E29" s="30">
        <f t="shared" si="10"/>
        <v>286.12908651149627</v>
      </c>
      <c r="F29" s="30">
        <f t="shared" si="11"/>
        <v>130.59681995534584</v>
      </c>
      <c r="G29" s="19">
        <f t="shared" si="12"/>
        <v>416.7259064668421</v>
      </c>
      <c r="H29" s="20">
        <f t="shared" si="13"/>
        <v>1668.7288755239272</v>
      </c>
      <c r="I29" s="18" t="s">
        <v>29</v>
      </c>
    </row>
    <row r="30" spans="2:12" x14ac:dyDescent="0.2">
      <c r="B30" s="18">
        <v>2037</v>
      </c>
      <c r="C30" s="26">
        <f t="shared" si="8"/>
        <v>0.83493715548359437</v>
      </c>
      <c r="D30" s="27">
        <f t="shared" si="9"/>
        <v>8.1177195577015346E-2</v>
      </c>
      <c r="E30" s="30">
        <f t="shared" si="10"/>
        <v>300.43554083707107</v>
      </c>
      <c r="F30" s="30">
        <f t="shared" si="11"/>
        <v>137.12666095311315</v>
      </c>
      <c r="G30" s="19">
        <f t="shared" si="12"/>
        <v>437.56220179018419</v>
      </c>
      <c r="H30" s="20">
        <f t="shared" si="13"/>
        <v>1231.166673733743</v>
      </c>
      <c r="I30" s="18" t="s">
        <v>29</v>
      </c>
    </row>
    <row r="31" spans="2:12" x14ac:dyDescent="0.2">
      <c r="B31" s="18">
        <v>2038</v>
      </c>
      <c r="C31" s="26">
        <f t="shared" si="8"/>
        <v>0.87668401325777412</v>
      </c>
      <c r="D31" s="27">
        <f t="shared" si="9"/>
        <v>8.5236055355866119E-2</v>
      </c>
      <c r="E31" s="30">
        <f t="shared" si="10"/>
        <v>315.45731787892464</v>
      </c>
      <c r="F31" s="30">
        <f t="shared" si="11"/>
        <v>143.9829940007688</v>
      </c>
      <c r="G31" s="19">
        <f t="shared" si="12"/>
        <v>459.44031187969347</v>
      </c>
      <c r="H31" s="20">
        <f t="shared" si="13"/>
        <v>771.72636185404951</v>
      </c>
      <c r="I31" s="18" t="s">
        <v>29</v>
      </c>
    </row>
    <row r="32" spans="2:12" x14ac:dyDescent="0.2">
      <c r="B32" s="18">
        <v>2039</v>
      </c>
      <c r="C32" s="26">
        <f t="shared" si="8"/>
        <v>0.92051821392066291</v>
      </c>
      <c r="D32" s="27">
        <f t="shared" si="9"/>
        <v>8.9497858123659429E-2</v>
      </c>
      <c r="E32" s="30">
        <f t="shared" si="10"/>
        <v>331.23018377287087</v>
      </c>
      <c r="F32" s="30">
        <f t="shared" si="11"/>
        <v>151.18214370080725</v>
      </c>
      <c r="G32" s="19">
        <f t="shared" si="12"/>
        <v>482.41232747367815</v>
      </c>
      <c r="H32" s="20">
        <f t="shared" si="13"/>
        <v>289.31403438037137</v>
      </c>
      <c r="I32" s="18" t="s">
        <v>29</v>
      </c>
    </row>
    <row r="33" spans="2:9" x14ac:dyDescent="0.2">
      <c r="B33" s="18">
        <v>2040</v>
      </c>
      <c r="C33" s="26">
        <f t="shared" si="8"/>
        <v>0.96654412461669614</v>
      </c>
      <c r="D33" s="27">
        <f t="shared" si="9"/>
        <v>9.39727510298424E-2</v>
      </c>
      <c r="E33" s="30">
        <f t="shared" si="10"/>
        <v>347.79169296151446</v>
      </c>
      <c r="F33" s="30">
        <f t="shared" si="11"/>
        <v>158.74125088584762</v>
      </c>
      <c r="G33" s="19">
        <f t="shared" si="12"/>
        <v>506.53294384736205</v>
      </c>
      <c r="H33" s="20">
        <f t="shared" si="13"/>
        <v>-217.21890946699068</v>
      </c>
      <c r="I33" s="18" t="s">
        <v>29</v>
      </c>
    </row>
    <row r="34" spans="2:9" x14ac:dyDescent="0.2">
      <c r="B34" s="18">
        <v>2041</v>
      </c>
      <c r="C34" s="26">
        <f t="shared" si="8"/>
        <v>1.014871330847531</v>
      </c>
      <c r="D34" s="27">
        <f t="shared" si="9"/>
        <v>9.8671388581334521E-2</v>
      </c>
      <c r="E34" s="30">
        <f t="shared" ref="E34:E40" si="14">C34*$C$8</f>
        <v>365.18127760959021</v>
      </c>
      <c r="F34" s="30">
        <f t="shared" ref="F34:F40" si="15">$C$7*D34</f>
        <v>166.67831343014001</v>
      </c>
      <c r="G34" s="19">
        <f t="shared" ref="G34:G40" si="16">F34+E34</f>
        <v>531.85959103973028</v>
      </c>
      <c r="H34" s="20">
        <f t="shared" ref="H34:H40" si="17">H33-G34</f>
        <v>-749.07850050672096</v>
      </c>
      <c r="I34" s="18" t="s">
        <v>29</v>
      </c>
    </row>
    <row r="35" spans="2:9" x14ac:dyDescent="0.2">
      <c r="B35" s="18">
        <v>2042</v>
      </c>
      <c r="C35" s="26">
        <f t="shared" si="8"/>
        <v>1.0656148973899076</v>
      </c>
      <c r="D35" s="27">
        <f t="shared" si="9"/>
        <v>0.10360495801040125</v>
      </c>
      <c r="E35" s="30">
        <f t="shared" si="14"/>
        <v>383.44034149006973</v>
      </c>
      <c r="F35" s="30">
        <f t="shared" si="15"/>
        <v>175.01222910164699</v>
      </c>
      <c r="G35" s="19">
        <f t="shared" si="16"/>
        <v>558.45257059171672</v>
      </c>
      <c r="H35" s="20">
        <f t="shared" si="17"/>
        <v>-1307.5310710984377</v>
      </c>
      <c r="I35" s="18" t="s">
        <v>29</v>
      </c>
    </row>
    <row r="36" spans="2:9" x14ac:dyDescent="0.2">
      <c r="B36" s="18">
        <v>2043</v>
      </c>
      <c r="C36" s="26">
        <f t="shared" si="8"/>
        <v>1.118895642259403</v>
      </c>
      <c r="D36" s="27">
        <f t="shared" si="9"/>
        <v>0.10878520591092131</v>
      </c>
      <c r="E36" s="30">
        <f t="shared" si="14"/>
        <v>402.61235856457324</v>
      </c>
      <c r="F36" s="30">
        <f t="shared" si="15"/>
        <v>183.76284055672934</v>
      </c>
      <c r="G36" s="19">
        <f t="shared" si="16"/>
        <v>586.37519912130256</v>
      </c>
      <c r="H36" s="20">
        <f t="shared" si="17"/>
        <v>-1893.9062702197402</v>
      </c>
      <c r="I36" s="18" t="s">
        <v>29</v>
      </c>
    </row>
    <row r="37" spans="2:9" x14ac:dyDescent="0.2">
      <c r="B37" s="18">
        <v>2044</v>
      </c>
      <c r="C37" s="26">
        <f t="shared" si="8"/>
        <v>1.1748404243723731</v>
      </c>
      <c r="D37" s="27">
        <f t="shared" si="9"/>
        <v>0.11422446620646738</v>
      </c>
      <c r="E37" s="30">
        <f t="shared" si="14"/>
        <v>422.74297649280186</v>
      </c>
      <c r="F37" s="30">
        <f t="shared" si="15"/>
        <v>192.95098258456582</v>
      </c>
      <c r="G37" s="19">
        <f t="shared" si="16"/>
        <v>615.69395907736771</v>
      </c>
      <c r="H37" s="20">
        <f t="shared" si="17"/>
        <v>-2509.6002292971079</v>
      </c>
      <c r="I37" s="18" t="s">
        <v>29</v>
      </c>
    </row>
    <row r="38" spans="2:9" x14ac:dyDescent="0.2">
      <c r="B38" s="18">
        <v>2045</v>
      </c>
      <c r="C38" s="26">
        <f t="shared" si="8"/>
        <v>1.2335824455909918</v>
      </c>
      <c r="D38" s="27">
        <f t="shared" si="9"/>
        <v>0.11993568951679076</v>
      </c>
      <c r="E38" s="30">
        <f t="shared" si="14"/>
        <v>443.88012531744198</v>
      </c>
      <c r="F38" s="30">
        <f t="shared" si="15"/>
        <v>202.59853171379413</v>
      </c>
      <c r="G38" s="19">
        <f t="shared" si="16"/>
        <v>646.47865703123614</v>
      </c>
      <c r="H38" s="20">
        <f t="shared" si="17"/>
        <v>-3156.0788863283442</v>
      </c>
      <c r="I38" s="18" t="s">
        <v>29</v>
      </c>
    </row>
    <row r="39" spans="2:9" x14ac:dyDescent="0.2">
      <c r="B39" s="18">
        <v>2046</v>
      </c>
      <c r="C39" s="26">
        <f t="shared" si="8"/>
        <v>1.2952615678705415</v>
      </c>
      <c r="D39" s="27">
        <f t="shared" si="9"/>
        <v>0.1259324739926303</v>
      </c>
      <c r="E39" s="30">
        <f t="shared" si="14"/>
        <v>466.07413158331411</v>
      </c>
      <c r="F39" s="30">
        <f t="shared" si="15"/>
        <v>212.72845829948386</v>
      </c>
      <c r="G39" s="19">
        <f t="shared" si="16"/>
        <v>678.80258988279797</v>
      </c>
      <c r="H39" s="20">
        <f t="shared" si="17"/>
        <v>-3834.8814762111424</v>
      </c>
      <c r="I39" s="18" t="s">
        <v>29</v>
      </c>
    </row>
    <row r="40" spans="2:9" x14ac:dyDescent="0.2">
      <c r="B40" s="18">
        <v>2047</v>
      </c>
      <c r="C40" s="26">
        <f t="shared" si="8"/>
        <v>1.3600246462640686</v>
      </c>
      <c r="D40" s="27">
        <f t="shared" si="9"/>
        <v>0.13222909769226182</v>
      </c>
      <c r="E40" s="30">
        <f t="shared" si="14"/>
        <v>489.37783816247986</v>
      </c>
      <c r="F40" s="30">
        <f t="shared" si="15"/>
        <v>223.36488121445805</v>
      </c>
      <c r="G40" s="19">
        <f t="shared" si="16"/>
        <v>712.74271937693788</v>
      </c>
      <c r="H40" s="20">
        <f t="shared" si="17"/>
        <v>-4547.6241955880805</v>
      </c>
      <c r="I40" s="18" t="s">
        <v>29</v>
      </c>
    </row>
    <row r="41" spans="2:9" x14ac:dyDescent="0.2">
      <c r="B41" s="18">
        <v>2048</v>
      </c>
      <c r="C41" s="26">
        <f t="shared" si="8"/>
        <v>1.4280258785772721</v>
      </c>
      <c r="D41" s="27">
        <f t="shared" si="9"/>
        <v>0.13884055257687491</v>
      </c>
      <c r="E41" s="30">
        <f t="shared" ref="E41" si="18">C41*$C$8</f>
        <v>513.84673007060383</v>
      </c>
      <c r="F41" s="30">
        <f t="shared" ref="F41" si="19">$C$7*D41</f>
        <v>234.53312527518096</v>
      </c>
      <c r="G41" s="19">
        <f t="shared" ref="G41" si="20">F41+E41</f>
        <v>748.37985534578479</v>
      </c>
      <c r="H41" s="20">
        <f t="shared" ref="H41" si="21">H40-G41</f>
        <v>-5296.0040509338651</v>
      </c>
      <c r="I41" s="18" t="s">
        <v>29</v>
      </c>
    </row>
  </sheetData>
  <mergeCells count="2">
    <mergeCell ref="C14:D14"/>
    <mergeCell ref="E14:F14"/>
  </mergeCells>
  <pageMargins left="0.7" right="0.7" top="0.75" bottom="0.75" header="0.3" footer="0.3"/>
  <pageSetup paperSize="9" orientation="portrait" horizontalDpi="0" verticalDpi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9B5A18-AB70-A24E-8C5D-76C5109604E0}">
  <dimension ref="A1:F16"/>
  <sheetViews>
    <sheetView workbookViewId="0">
      <pane ySplit="6" topLeftCell="A7" activePane="bottomLeft" state="frozen"/>
      <selection pane="bottomLeft" activeCell="L30" sqref="L30"/>
    </sheetView>
  </sheetViews>
  <sheetFormatPr baseColWidth="10" defaultRowHeight="16" x14ac:dyDescent="0.2"/>
  <cols>
    <col min="2" max="2" width="16.33203125" bestFit="1" customWidth="1"/>
    <col min="3" max="3" width="18" bestFit="1" customWidth="1"/>
    <col min="4" max="4" width="14.33203125" style="3" bestFit="1" customWidth="1"/>
    <col min="5" max="5" width="16.33203125" bestFit="1" customWidth="1"/>
    <col min="6" max="6" width="16.5" style="5" bestFit="1" customWidth="1"/>
  </cols>
  <sheetData>
    <row r="1" spans="1:6" x14ac:dyDescent="0.2">
      <c r="B1" t="s">
        <v>15</v>
      </c>
      <c r="C1" s="5">
        <f>SUM(F7:F500)</f>
        <v>2049.0565137678177</v>
      </c>
      <c r="D1" s="3" t="s">
        <v>17</v>
      </c>
    </row>
    <row r="2" spans="1:6" x14ac:dyDescent="0.2">
      <c r="B2" t="s">
        <v>16</v>
      </c>
      <c r="C2">
        <f>SUM(C7:C500)</f>
        <v>3585.5</v>
      </c>
      <c r="D2" s="3" t="s">
        <v>17</v>
      </c>
    </row>
    <row r="3" spans="1:6" x14ac:dyDescent="0.2">
      <c r="B3" t="s">
        <v>18</v>
      </c>
      <c r="C3" s="3">
        <f>C1/C2</f>
        <v>0.57148417620075798</v>
      </c>
    </row>
    <row r="5" spans="1:6" x14ac:dyDescent="0.2">
      <c r="A5" s="1"/>
      <c r="B5" s="38" t="s">
        <v>38</v>
      </c>
      <c r="C5" s="38"/>
      <c r="D5" s="38"/>
      <c r="E5" s="38" t="s">
        <v>39</v>
      </c>
      <c r="F5" s="38"/>
    </row>
    <row r="6" spans="1:6" x14ac:dyDescent="0.2">
      <c r="A6" s="1" t="s">
        <v>0</v>
      </c>
      <c r="B6" s="1" t="s">
        <v>1</v>
      </c>
      <c r="C6" s="1" t="s">
        <v>2</v>
      </c>
      <c r="D6" s="2" t="s">
        <v>3</v>
      </c>
      <c r="E6" s="1" t="s">
        <v>1</v>
      </c>
      <c r="F6" s="4" t="s">
        <v>4</v>
      </c>
    </row>
    <row r="7" spans="1:6" x14ac:dyDescent="0.2">
      <c r="A7" t="s">
        <v>14</v>
      </c>
      <c r="B7">
        <v>375.41</v>
      </c>
      <c r="C7">
        <v>505.3</v>
      </c>
      <c r="D7" s="3">
        <f t="shared" ref="D7:D15" si="0">C7/B7</f>
        <v>1.3459950454170106</v>
      </c>
      <c r="E7">
        <v>237.34</v>
      </c>
      <c r="F7" s="5">
        <f t="shared" ref="F7:F15" si="1">E7*D7</f>
        <v>319.45846407927331</v>
      </c>
    </row>
    <row r="8" spans="1:6" x14ac:dyDescent="0.2">
      <c r="A8" t="s">
        <v>13</v>
      </c>
      <c r="B8">
        <v>415.35</v>
      </c>
      <c r="C8">
        <v>484.9</v>
      </c>
      <c r="D8" s="3">
        <f t="shared" si="0"/>
        <v>1.1674491392801252</v>
      </c>
      <c r="E8">
        <v>295.74</v>
      </c>
      <c r="F8" s="5">
        <f t="shared" si="1"/>
        <v>345.26140845070421</v>
      </c>
    </row>
    <row r="9" spans="1:6" x14ac:dyDescent="0.2">
      <c r="A9" t="s">
        <v>12</v>
      </c>
      <c r="B9">
        <v>538.57000000000005</v>
      </c>
      <c r="C9">
        <v>555.70000000000005</v>
      </c>
      <c r="D9" s="3">
        <f t="shared" si="0"/>
        <v>1.0318064504149878</v>
      </c>
      <c r="E9">
        <v>390.32</v>
      </c>
      <c r="F9" s="5">
        <f t="shared" si="1"/>
        <v>402.73469372597799</v>
      </c>
    </row>
    <row r="10" spans="1:6" x14ac:dyDescent="0.2">
      <c r="A10" t="s">
        <v>11</v>
      </c>
      <c r="B10">
        <v>643.5</v>
      </c>
      <c r="C10">
        <v>519.79999999999995</v>
      </c>
      <c r="D10" s="3">
        <f t="shared" si="0"/>
        <v>0.80777000777000774</v>
      </c>
      <c r="E10">
        <v>437.5</v>
      </c>
      <c r="F10" s="5">
        <f t="shared" si="1"/>
        <v>353.39937839937841</v>
      </c>
    </row>
    <row r="11" spans="1:6" x14ac:dyDescent="0.2">
      <c r="A11" t="s">
        <v>10</v>
      </c>
      <c r="B11">
        <v>535.20000000000005</v>
      </c>
      <c r="C11">
        <v>529.20000000000005</v>
      </c>
      <c r="D11" s="3">
        <f t="shared" si="0"/>
        <v>0.9887892376681614</v>
      </c>
      <c r="E11">
        <v>298.10000000000002</v>
      </c>
      <c r="F11" s="5">
        <f t="shared" si="1"/>
        <v>294.75807174887893</v>
      </c>
    </row>
    <row r="12" spans="1:6" x14ac:dyDescent="0.2">
      <c r="A12" t="s">
        <v>9</v>
      </c>
      <c r="B12">
        <v>465.7</v>
      </c>
      <c r="C12">
        <v>337.8</v>
      </c>
      <c r="D12" s="3">
        <f t="shared" si="0"/>
        <v>0.72535967360961995</v>
      </c>
      <c r="E12">
        <v>201.36</v>
      </c>
      <c r="F12" s="5">
        <f t="shared" si="1"/>
        <v>146.0584238780331</v>
      </c>
    </row>
    <row r="13" spans="1:6" x14ac:dyDescent="0.2">
      <c r="A13" t="s">
        <v>8</v>
      </c>
      <c r="B13">
        <v>358.01</v>
      </c>
      <c r="C13">
        <v>273.3</v>
      </c>
      <c r="D13" s="3">
        <f t="shared" si="0"/>
        <v>0.76338649758386645</v>
      </c>
      <c r="E13">
        <v>114.07</v>
      </c>
      <c r="F13" s="5">
        <f t="shared" si="1"/>
        <v>87.079497779391644</v>
      </c>
    </row>
    <row r="14" spans="1:6" x14ac:dyDescent="0.2">
      <c r="A14" t="s">
        <v>7</v>
      </c>
      <c r="B14">
        <v>166.19</v>
      </c>
      <c r="C14">
        <v>130.6</v>
      </c>
      <c r="D14" s="3">
        <f t="shared" si="0"/>
        <v>0.78584752391840662</v>
      </c>
      <c r="E14">
        <v>47.32</v>
      </c>
      <c r="F14" s="5">
        <f t="shared" si="1"/>
        <v>37.186304831819001</v>
      </c>
    </row>
    <row r="15" spans="1:6" x14ac:dyDescent="0.2">
      <c r="A15" t="s">
        <v>6</v>
      </c>
      <c r="B15">
        <v>121.7</v>
      </c>
      <c r="C15">
        <v>106.6</v>
      </c>
      <c r="D15" s="3">
        <f t="shared" si="0"/>
        <v>0.87592440427280194</v>
      </c>
      <c r="E15">
        <v>32.29</v>
      </c>
      <c r="F15" s="5">
        <f t="shared" si="1"/>
        <v>28.283599013968775</v>
      </c>
    </row>
    <row r="16" spans="1:6" x14ac:dyDescent="0.2">
      <c r="A16" t="s">
        <v>5</v>
      </c>
      <c r="B16">
        <v>160.44999999999999</v>
      </c>
      <c r="C16">
        <v>142.30000000000001</v>
      </c>
      <c r="D16" s="3">
        <f>C16/B16</f>
        <v>0.8868806481770023</v>
      </c>
      <c r="E16">
        <v>39.28</v>
      </c>
      <c r="F16" s="5">
        <f>E16*D16</f>
        <v>34.836671860392649</v>
      </c>
    </row>
  </sheetData>
  <autoFilter ref="A6:F17" xr:uid="{739B5A18-AB70-A24E-8C5D-76C5109604E0}">
    <sortState xmlns:xlrd2="http://schemas.microsoft.com/office/spreadsheetml/2017/richdata2" ref="A7:F17">
      <sortCondition ref="A6:A17"/>
    </sortState>
  </autoFilter>
  <mergeCells count="2">
    <mergeCell ref="B5:D5"/>
    <mergeCell ref="E5:F5"/>
  </mergeCells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Forecast</vt:lpstr>
      <vt:lpstr>Monthly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Oliver Shingler</cp:lastModifiedBy>
  <dcterms:created xsi:type="dcterms:W3CDTF">2023-02-18T11:08:16Z</dcterms:created>
  <dcterms:modified xsi:type="dcterms:W3CDTF">2023-03-09T09:31:18Z</dcterms:modified>
</cp:coreProperties>
</file>